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0\А маршр №31\на сайт\"/>
    </mc:Choice>
  </mc:AlternateContent>
  <xr:revisionPtr revIDLastSave="0" documentId="13_ncr:1_{822B1604-0A60-4E00-BBE6-699F41B72CD0}" xr6:coauthVersionLast="45" xr6:coauthVersionMax="45" xr10:uidLastSave="{00000000-0000-0000-0000-000000000000}"/>
  <bookViews>
    <workbookView xWindow="-120" yWindow="-120" windowWidth="29040" windowHeight="15840" tabRatio="884" xr2:uid="{00000000-000D-0000-FFFF-FFFF00000000}"/>
  </bookViews>
  <sheets>
    <sheet name="таблицы для КД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25" i="2"/>
  <c r="F8" i="2" l="1"/>
  <c r="F42" i="2" l="1"/>
  <c r="D47" i="2" l="1"/>
  <c r="D8" i="2"/>
  <c r="F52" i="2" l="1"/>
  <c r="F28" i="2" l="1"/>
  <c r="F37" i="2" s="1"/>
  <c r="F19" i="2" l="1"/>
  <c r="F13" i="2" s="1"/>
  <c r="F10" i="2"/>
  <c r="F38" i="2"/>
  <c r="F7" i="2" l="1"/>
</calcChain>
</file>

<file path=xl/sharedStrings.xml><?xml version="1.0" encoding="utf-8"?>
<sst xmlns="http://schemas.openxmlformats.org/spreadsheetml/2006/main" count="126" uniqueCount="84">
  <si>
    <t>№ п/п</t>
  </si>
  <si>
    <t>Ед. изм.</t>
  </si>
  <si>
    <t>Примечания</t>
  </si>
  <si>
    <t>руб.</t>
  </si>
  <si>
    <t>Начальная максимальная цена контракта</t>
  </si>
  <si>
    <t>НМЦК</t>
  </si>
  <si>
    <t xml:space="preserve"> </t>
  </si>
  <si>
    <t>максимальная стоимость работы транспортных средств i-го класса</t>
  </si>
  <si>
    <t>Сi</t>
  </si>
  <si>
    <t>расчет 1</t>
  </si>
  <si>
    <t xml:space="preserve"> стоимость приобретения и установки в транспортных средствах i-го класса оборудования для организации безналичной оплаты проезда, а также плановые расходы на его эксплуатацию и (или) на оплату услуг оператора системы безналичной оплаты проезда в случае, если контрактом предусмотрено, что приобретение, установка и эксплуатация и (или) на оплату услуг оператора системы безналичной оплаты проезда такого оборудования осуществляется за счет подрядчика</t>
  </si>
  <si>
    <t>Coi</t>
  </si>
  <si>
    <r>
      <t>размер субсидий, которые будут предоставлены подрядчику в соответствии с нормативным правовым актом субъекта Российской Федерации, муниципальным нормативным правовым актом, принятыми в соответствии с Бюджетным кодексом Российской Федерации , в целях компенсации недополученных доходов от предоставления льгот на проезд пассажиров или части затрат на выполнение предусмотренных контрактом работ, руб. (</t>
    </r>
    <r>
      <rPr>
        <i/>
        <u/>
        <sz val="12"/>
        <color theme="1"/>
        <rFont val="Times New Roman"/>
        <family val="1"/>
        <charset val="204"/>
      </rPr>
      <t>в отсутствие соответствующих нормативных правовых актов Cсуб принимается равным нулю</t>
    </r>
    <r>
      <rPr>
        <sz val="12"/>
        <color theme="1"/>
        <rFont val="Times New Roman"/>
        <family val="1"/>
        <charset val="204"/>
      </rPr>
      <t>)</t>
    </r>
  </si>
  <si>
    <t>Cсуб</t>
  </si>
  <si>
    <t>планируемая плата за проезд пассажиров и провоз багажа, оставляемая в распоряжении подрядчика,</t>
  </si>
  <si>
    <t>П</t>
  </si>
  <si>
    <t>расчет 2</t>
  </si>
  <si>
    <t>Расчет 2</t>
  </si>
  <si>
    <t>1.б</t>
  </si>
  <si>
    <t>Расчет 1</t>
  </si>
  <si>
    <t>Ci</t>
  </si>
  <si>
    <t>максимальная себестоимость 1 км пробега транспортного средства i-го класса в t-ом году срока действия контракта</t>
  </si>
  <si>
    <t>Sti</t>
  </si>
  <si>
    <t>км</t>
  </si>
  <si>
    <t>планируемый в соответствии с расписанием пробег по выполнению рейсов на маршруте транспортных средств i-го класса за t-ый год работы, предусмотренный контрактом</t>
  </si>
  <si>
    <t>Lti</t>
  </si>
  <si>
    <t>-</t>
  </si>
  <si>
    <t>коэффициент использования пробега; при расчёте значения выбирают равными для перевозок в городском сообщении - 0,9, в пригородном - 0,91;</t>
  </si>
  <si>
    <t>b</t>
  </si>
  <si>
    <r>
      <t xml:space="preserve">величина вознаграждения за реализацию билетов в </t>
    </r>
    <r>
      <rPr>
        <sz val="12"/>
        <color rgb="FF000000"/>
        <rFont val="Times New Roman"/>
        <family val="1"/>
        <charset val="204"/>
      </rPr>
      <t xml:space="preserve">t-ом </t>
    </r>
    <r>
      <rPr>
        <sz val="12"/>
        <color theme="1"/>
        <rFont val="Times New Roman"/>
        <family val="1"/>
        <charset val="204"/>
      </rPr>
      <t>году</t>
    </r>
  </si>
  <si>
    <t>Pkt</t>
  </si>
  <si>
    <t>рентабельность (от себестоимости)</t>
  </si>
  <si>
    <t>установленная величина</t>
  </si>
  <si>
    <t>рыночная стоимость транспортных средств i-того класса</t>
  </si>
  <si>
    <t>Цi</t>
  </si>
  <si>
    <t>лет</t>
  </si>
  <si>
    <t>срок полезного использования транспортных средств i-того класса, определенный в соответствии с Классификацией ОС, включаемых в амортизационные группы</t>
  </si>
  <si>
    <t>Tni</t>
  </si>
  <si>
    <t>мес.</t>
  </si>
  <si>
    <t>общее к-во месяцев исполнения контракта в том числе неполных</t>
  </si>
  <si>
    <t>r</t>
  </si>
  <si>
    <t>ед.</t>
  </si>
  <si>
    <t>Установленное реестром маршрутов в отношении маршрутов, предусмотренных контрактом, максимльное количество транспортных средств i-того класса</t>
  </si>
  <si>
    <t>Mi</t>
  </si>
  <si>
    <t xml:space="preserve">формула 10 Порядка </t>
  </si>
  <si>
    <t>Ci = ∑(Sti *1,096*Lti/b+Pkt)+Mi*Цi*r/(12*Tni)</t>
  </si>
  <si>
    <t>руб./км</t>
  </si>
  <si>
    <t>2 дня работы</t>
  </si>
  <si>
    <t>1 день работы</t>
  </si>
  <si>
    <t xml:space="preserve">расходы на оплату труда водителей </t>
  </si>
  <si>
    <t>Ротвti</t>
  </si>
  <si>
    <t>расходы на оплату труда кондукторов</t>
  </si>
  <si>
    <t>Pоткti</t>
  </si>
  <si>
    <t>отчисления на социальные нужды от величины расходов на оплату труда водителей и кондукторов автобусов i-го класса в t-ом году срока действия контракта</t>
  </si>
  <si>
    <t>СРti</t>
  </si>
  <si>
    <t>расходы на топливо для ТС i-го класса в t-ом году срока действия контракта</t>
  </si>
  <si>
    <t>расходы на смазочные и прочие эксплуатационные материалы для ТС i-го класса в t-ом году срока действия контракта</t>
  </si>
  <si>
    <t xml:space="preserve">Рсмti </t>
  </si>
  <si>
    <t>расходы на износ и ремонт шин автобусов i-го класса в t-ом году срока действия контракта</t>
  </si>
  <si>
    <t>Ршti</t>
  </si>
  <si>
    <t>расходы на техническое обслуживание и ремонт автобусов i-го класса в t-ом году срока действия контракта</t>
  </si>
  <si>
    <t>Ртоti</t>
  </si>
  <si>
    <t>величина прочих расходов по обычным видам деятельности в сумме с косвенными расходами для автобусов i-го класса в t-ом году срока действия контракта</t>
  </si>
  <si>
    <t>ПКРti</t>
  </si>
  <si>
    <t>итого</t>
  </si>
  <si>
    <t>Расшифровка показателя</t>
  </si>
  <si>
    <t>Показатель</t>
  </si>
  <si>
    <r>
      <t xml:space="preserve">Расчет максимальной стоимости работы транспортных средств i-того класса   </t>
    </r>
    <r>
      <rPr>
        <b/>
        <sz val="14"/>
        <color theme="1"/>
        <rFont val="Times New Roman"/>
        <family val="1"/>
        <charset val="204"/>
      </rPr>
      <t>Сi</t>
    </r>
  </si>
  <si>
    <r>
      <t xml:space="preserve">Расчет планируемой платы за проезд     </t>
    </r>
    <r>
      <rPr>
        <b/>
        <sz val="14"/>
        <color theme="1"/>
        <rFont val="Times New Roman"/>
        <family val="1"/>
        <charset val="204"/>
      </rPr>
      <t>П</t>
    </r>
  </si>
  <si>
    <t>фактическая плата за проезд пассажиров и провоз багажа, полученная на j-том маршруте в год, предшествующий году начала действия контракта, руб.;</t>
  </si>
  <si>
    <t xml:space="preserve">индекс изменения тарифов на перевозки пассажиров и багажа за каждый год срока действия контракта, определенный на основе установленных нормативным правовым актом субъекта Российской Федерации или муниципальным нормативным правовым актом, </t>
  </si>
  <si>
    <t xml:space="preserve">П= суммы(Пjo*It ), руб., если ПВjt / ПВjo &gt; 1 </t>
  </si>
  <si>
    <r>
      <t>П</t>
    </r>
    <r>
      <rPr>
        <vertAlign val="subscript"/>
        <sz val="12"/>
        <color theme="1"/>
        <rFont val="Times New Roman"/>
        <family val="1"/>
        <charset val="204"/>
      </rPr>
      <t>oj</t>
    </r>
  </si>
  <si>
    <t xml:space="preserve">It </t>
  </si>
  <si>
    <t>Планируемая плата за проезд пассажиров и провоз багажа, оставляемая в распоряжении подрядчика, руб.;  формула 6</t>
  </si>
  <si>
    <t>Sti=Ротвti + Pоткti + СРti + Ртti + Рсмti  + Ршti + Ртоti +ПКРti</t>
  </si>
  <si>
    <r>
      <t xml:space="preserve">Определение максимальной себестоимости 1 км пробега  транспортного средства i-го класса в t-ом году срока действия контракта  </t>
    </r>
    <r>
      <rPr>
        <b/>
        <sz val="14"/>
        <color theme="1"/>
        <rFont val="Times New Roman"/>
        <family val="1"/>
        <charset val="204"/>
      </rPr>
      <t xml:space="preserve"> Sti</t>
    </r>
  </si>
  <si>
    <t>Расчет НМЦК</t>
  </si>
  <si>
    <t xml:space="preserve">Исходные данные для определения НМЦК </t>
  </si>
  <si>
    <t>маршрут № 31</t>
  </si>
  <si>
    <t>Приложение №2 к информационной карте</t>
  </si>
  <si>
    <t xml:space="preserve">ОБОСНОВАНИЕ
начальной (максимальной) цены контракта
</t>
  </si>
  <si>
    <t>маршрут №31</t>
  </si>
  <si>
    <t xml:space="preserve">Лимиты бюджетных обязательств на осуществление данной закупки доведены до заказчика в размере: 200000,00  рублей.
В соответствии с пунктом 2 статьи 72, пунктом 3 статьи 219 Бюджетного кодекса Российской Федерации муниципальные контракты заключаются и оплачиваются в пределах лимитов бюджетных обязательств. Также в соответствии со ст. 34 Бюджетного кодекса Российской Федерации от 31.07.1998 №145-ФЗ принцип эффективности использования бюджетных средств означает, что при составлении и исполнении бюджетов участники бюджетного процесса в рамках установленных им бюджетных полномочий должны исходить из необходимости достижения заданных результатов с использованием наименьшего объема средств (экономности) и (или) достижения наилучшего результата с использованием определенного бюджетом объема средств (результативности).
Таким образом, в связи с тем, что рассчитанная в установленном статьей 22 Закона № 44-ФЗ порядке, начальная (максимальная) цена контракта превышает размер предусмотренных на закупку работ, связанных с осуществлением регулярных перевозок пассажиров и багажа городским автомобильным транспортом по регулируемым тарифам по муниципальному маршруту № 31 регулярных перевозок в городе Рубцовске   «ЗСМ  – улица Полевая   - улица Обская - ТРЦ «Радуга» - проспект Ленина  – Коттеджи – Подвесной мост   – Диагностический центр – ТРЦ «Радуга» - улица  Заводская   - ЗСМ», бюджетных средств, начальная (максимальная) цена контракта определена методом сопоставимых рыночных цен (анализ рынка) с учетом с объемом выделенных бюджетных средств.
На основании изложенного, НМЦК составила 200000,00 рублей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</si>
</sst>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9" fillId="0" borderId="10" xfId="0" applyFont="1" applyFill="1" applyBorder="1" applyAlignment="1">
      <alignment horizontal="center"/>
    </xf>
    <xf numFmtId="0" fontId="11" fillId="0" borderId="11" xfId="0" applyFont="1" applyFill="1" applyBorder="1"/>
    <xf numFmtId="0" fontId="3" fillId="0" borderId="23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25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wrapText="1"/>
    </xf>
    <xf numFmtId="0" fontId="3" fillId="0" borderId="16" xfId="0" applyFont="1" applyBorder="1"/>
    <xf numFmtId="2" fontId="3" fillId="0" borderId="6" xfId="0" applyNumberFormat="1" applyFont="1" applyBorder="1"/>
    <xf numFmtId="2" fontId="2" fillId="0" borderId="9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3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3" fillId="0" borderId="0" xfId="0" applyNumberFormat="1" applyFont="1"/>
    <xf numFmtId="2" fontId="1" fillId="0" borderId="5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0" fillId="0" borderId="5" xfId="0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3" fillId="0" borderId="17" xfId="0" applyFont="1" applyBorder="1" applyAlignment="1">
      <alignment wrapText="1"/>
    </xf>
    <xf numFmtId="0" fontId="15" fillId="0" borderId="27" xfId="0" applyFont="1" applyBorder="1" applyAlignment="1">
      <alignment horizontal="center" vertical="center" wrapText="1"/>
    </xf>
    <xf numFmtId="0" fontId="11" fillId="0" borderId="28" xfId="0" applyFont="1" applyFill="1" applyBorder="1"/>
    <xf numFmtId="0" fontId="4" fillId="0" borderId="8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2" fontId="3" fillId="0" borderId="29" xfId="0" applyNumberFormat="1" applyFont="1" applyBorder="1" applyAlignment="1">
      <alignment horizontal="center" vertical="center"/>
    </xf>
    <xf numFmtId="0" fontId="3" fillId="0" borderId="29" xfId="0" applyFont="1" applyFill="1" applyBorder="1"/>
    <xf numFmtId="0" fontId="3" fillId="0" borderId="29" xfId="0" applyFont="1" applyBorder="1"/>
    <xf numFmtId="0" fontId="13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2200275</xdr:colOff>
      <xdr:row>6</xdr:row>
      <xdr:rowOff>476250</xdr:rowOff>
    </xdr:to>
    <xdr:pic>
      <xdr:nvPicPr>
        <xdr:cNvPr id="2" name="Рисунок 1" descr="base_1_287437_3276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81025"/>
          <a:ext cx="2200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/&#1052;&#1072;&#1083;&#1080;&#1085;&#1086;&#1074;&#1089;&#1082;&#1072;&#1103;/&#1056;&#1072;&#1089;&#1095;&#1077;&#1090;%20&#1087;&#1086;%20&#1087;&#1088;&#1080;&#1082;&#1072;&#1079;&#1091;%20&#1052;&#1058;%20&#1056;&#1060;%20&#8470;%20513/&#1040;&#1074;&#1090;&#1086;&#1073;&#1091;&#1089;&#1099;/&#1052;&#1072;&#1088;&#1096;&#1088;&#1091;&#1090;&#1099;/&#1050;&#1054;&#1053;&#1050;&#1059;&#1056;&#1057;/6&#1050;&#1088;,7&#1050;&#1088;,8&#1050;&#1088;/&#1052;&#1072;&#1088;&#1096;&#1088;&#1091;&#1090;%206&#1050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 для КД"/>
      <sheetName val="НМЦК"/>
      <sheetName val="С (ст-ть работы)"/>
      <sheetName val="Р-т ФЗП"/>
      <sheetName val="Расчет ЗП вод. конд"/>
      <sheetName val="ГСМ"/>
      <sheetName val="норма топлива"/>
      <sheetName val="Шины"/>
      <sheetName val="Р-т ТО и ТР"/>
      <sheetName val="Расчет ЗП раб"/>
      <sheetName val="Р-т сод и рем трамв. пути"/>
      <sheetName val="Р-т кос. расх"/>
      <sheetName val="6Кр"/>
      <sheetName val="ИНДЕКС"/>
      <sheetName val="Лист1 (2)"/>
      <sheetName val="ИСХОДНЫЕ"/>
      <sheetName val="Лист1"/>
      <sheetName val="Р-т Ам"/>
      <sheetName val="Виды транспортных средств"/>
      <sheetName val="Таблица исходных данных"/>
      <sheetName val="Приложение 1"/>
      <sheetName val="Приложение 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3">
          <cell r="E23" t="str">
            <v xml:space="preserve">Ртti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F8">
            <v>5002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50" workbookViewId="0">
      <selection activeCell="A54" sqref="A54:F54"/>
    </sheetView>
  </sheetViews>
  <sheetFormatPr defaultRowHeight="15" x14ac:dyDescent="0.25"/>
  <cols>
    <col min="3" max="3" width="63.85546875" customWidth="1"/>
    <col min="4" max="4" width="17.42578125" customWidth="1"/>
    <col min="5" max="5" width="33.28515625" customWidth="1"/>
    <col min="6" max="6" width="17" customWidth="1"/>
    <col min="7" max="7" width="9.42578125" customWidth="1"/>
    <col min="8" max="8" width="26.85546875" customWidth="1"/>
  </cols>
  <sheetData>
    <row r="1" spans="1:7" x14ac:dyDescent="0.25">
      <c r="E1" t="s">
        <v>80</v>
      </c>
    </row>
    <row r="2" spans="1:7" ht="37.5" customHeight="1" x14ac:dyDescent="0.25">
      <c r="A2" s="102" t="s">
        <v>81</v>
      </c>
      <c r="B2" s="103"/>
      <c r="C2" s="103"/>
      <c r="D2" s="103"/>
      <c r="E2" s="103"/>
      <c r="F2" s="103"/>
    </row>
    <row r="3" spans="1:7" hidden="1" x14ac:dyDescent="0.25">
      <c r="C3" s="56" t="s">
        <v>79</v>
      </c>
    </row>
    <row r="4" spans="1:7" ht="15.75" thickBot="1" x14ac:dyDescent="0.3">
      <c r="A4" t="s">
        <v>82</v>
      </c>
      <c r="C4" s="56"/>
    </row>
    <row r="5" spans="1:7" ht="15" customHeight="1" x14ac:dyDescent="0.25">
      <c r="A5" s="106" t="s">
        <v>77</v>
      </c>
      <c r="B5" s="107"/>
      <c r="C5" s="107"/>
      <c r="D5" s="107"/>
      <c r="E5" s="107"/>
      <c r="F5" s="81">
        <v>2021</v>
      </c>
    </row>
    <row r="6" spans="1:7" s="56" customFormat="1" x14ac:dyDescent="0.25">
      <c r="A6" s="45" t="s">
        <v>0</v>
      </c>
      <c r="B6" s="44" t="s">
        <v>1</v>
      </c>
      <c r="C6" s="44" t="s">
        <v>65</v>
      </c>
      <c r="D6" s="49" t="s">
        <v>66</v>
      </c>
      <c r="E6" s="71" t="s">
        <v>2</v>
      </c>
      <c r="F6" s="47"/>
    </row>
    <row r="7" spans="1:7" ht="36.75" customHeight="1" thickBot="1" x14ac:dyDescent="0.3">
      <c r="A7" s="2">
        <v>1</v>
      </c>
      <c r="B7" s="53" t="s">
        <v>3</v>
      </c>
      <c r="C7" s="4" t="s">
        <v>4</v>
      </c>
      <c r="D7" s="3" t="s">
        <v>5</v>
      </c>
      <c r="E7" s="72" t="s">
        <v>6</v>
      </c>
      <c r="F7" s="82">
        <f t="shared" ref="F7" si="0">(F10+F11)-F12-F13</f>
        <v>234539.70331156254</v>
      </c>
      <c r="G7" s="64"/>
    </row>
    <row r="8" spans="1:7" ht="15.75" thickBot="1" x14ac:dyDescent="0.3">
      <c r="A8" s="108" t="s">
        <v>78</v>
      </c>
      <c r="B8" s="109"/>
      <c r="C8" s="110"/>
      <c r="D8" s="5" t="str">
        <f>D7</f>
        <v>НМЦК</v>
      </c>
      <c r="E8" s="73"/>
      <c r="F8" s="67">
        <f>F5</f>
        <v>2021</v>
      </c>
    </row>
    <row r="9" spans="1:7" x14ac:dyDescent="0.25">
      <c r="A9" s="45" t="s">
        <v>0</v>
      </c>
      <c r="B9" s="44" t="s">
        <v>1</v>
      </c>
      <c r="C9" s="44" t="s">
        <v>65</v>
      </c>
      <c r="D9" s="49" t="s">
        <v>66</v>
      </c>
      <c r="E9" s="71" t="s">
        <v>2</v>
      </c>
      <c r="F9" s="67"/>
    </row>
    <row r="10" spans="1:7" ht="20.25" customHeight="1" x14ac:dyDescent="0.25">
      <c r="A10" s="6">
        <v>1</v>
      </c>
      <c r="B10" s="7" t="s">
        <v>3</v>
      </c>
      <c r="C10" s="8" t="s">
        <v>7</v>
      </c>
      <c r="D10" s="7" t="s">
        <v>8</v>
      </c>
      <c r="E10" s="69" t="s">
        <v>16</v>
      </c>
      <c r="F10" s="63">
        <f t="shared" ref="F10" si="1">F37</f>
        <v>78602951.703311563</v>
      </c>
    </row>
    <row r="11" spans="1:7" ht="129" customHeight="1" x14ac:dyDescent="0.25">
      <c r="A11" s="6">
        <v>2</v>
      </c>
      <c r="B11" s="9" t="s">
        <v>3</v>
      </c>
      <c r="C11" s="10" t="s">
        <v>10</v>
      </c>
      <c r="D11" s="7" t="s">
        <v>11</v>
      </c>
      <c r="E11" s="68"/>
      <c r="F11" s="100">
        <v>242400</v>
      </c>
    </row>
    <row r="12" spans="1:7" ht="162.75" customHeight="1" x14ac:dyDescent="0.25">
      <c r="A12" s="6">
        <v>3</v>
      </c>
      <c r="B12" s="9" t="s">
        <v>3</v>
      </c>
      <c r="C12" s="10" t="s">
        <v>12</v>
      </c>
      <c r="D12" s="9" t="s">
        <v>13</v>
      </c>
      <c r="E12" s="68"/>
      <c r="F12" s="96"/>
    </row>
    <row r="13" spans="1:7" ht="36" customHeight="1" thickBot="1" x14ac:dyDescent="0.3">
      <c r="A13" s="11">
        <v>4</v>
      </c>
      <c r="B13" s="12" t="s">
        <v>3</v>
      </c>
      <c r="C13" s="13" t="s">
        <v>14</v>
      </c>
      <c r="D13" s="14" t="s">
        <v>15</v>
      </c>
      <c r="E13" s="74" t="s">
        <v>9</v>
      </c>
      <c r="F13" s="82">
        <f t="shared" ref="F13" si="2">F19</f>
        <v>78610812</v>
      </c>
    </row>
    <row r="14" spans="1:7" ht="36" customHeight="1" x14ac:dyDescent="0.25">
      <c r="A14" s="15"/>
      <c r="B14" s="16"/>
      <c r="C14" s="17"/>
      <c r="D14" s="15"/>
      <c r="E14" s="15"/>
      <c r="F14" s="98"/>
    </row>
    <row r="15" spans="1:7" ht="36" customHeight="1" thickBot="1" x14ac:dyDescent="0.3">
      <c r="A15" s="15"/>
      <c r="B15" s="16"/>
      <c r="C15" s="17"/>
      <c r="D15" s="15"/>
      <c r="E15" s="15"/>
      <c r="F15" s="76"/>
    </row>
    <row r="16" spans="1:7" ht="16.5" thickBot="1" x14ac:dyDescent="0.3">
      <c r="A16" s="111" t="s">
        <v>19</v>
      </c>
      <c r="B16" s="112"/>
      <c r="C16" s="112"/>
      <c r="D16" s="112"/>
      <c r="E16" s="112"/>
      <c r="F16" s="96">
        <f t="shared" ref="F16" si="3">F5</f>
        <v>2021</v>
      </c>
    </row>
    <row r="17" spans="1:8" ht="19.5" thickBot="1" x14ac:dyDescent="0.35">
      <c r="A17" s="111" t="s">
        <v>68</v>
      </c>
      <c r="B17" s="112"/>
      <c r="C17" s="112"/>
      <c r="D17" s="112"/>
      <c r="E17" s="112"/>
      <c r="F17" s="96"/>
    </row>
    <row r="18" spans="1:8" ht="15.75" thickBot="1" x14ac:dyDescent="0.3">
      <c r="A18" s="45" t="s">
        <v>0</v>
      </c>
      <c r="B18" s="44" t="s">
        <v>1</v>
      </c>
      <c r="C18" s="44" t="s">
        <v>65</v>
      </c>
      <c r="D18" s="49" t="s">
        <v>66</v>
      </c>
      <c r="E18" s="71" t="s">
        <v>2</v>
      </c>
      <c r="F18" s="96"/>
    </row>
    <row r="19" spans="1:8" ht="30" x14ac:dyDescent="0.25">
      <c r="A19" s="18" t="s">
        <v>18</v>
      </c>
      <c r="B19" s="19" t="s">
        <v>3</v>
      </c>
      <c r="C19" s="57" t="s">
        <v>74</v>
      </c>
      <c r="D19" s="20" t="s">
        <v>15</v>
      </c>
      <c r="E19" s="84" t="s">
        <v>71</v>
      </c>
      <c r="F19" s="79">
        <f t="shared" ref="F19" si="4">F20*F21</f>
        <v>78610812</v>
      </c>
    </row>
    <row r="20" spans="1:8" ht="59.25" customHeight="1" x14ac:dyDescent="0.25">
      <c r="A20" s="21"/>
      <c r="B20" s="22"/>
      <c r="C20" s="59" t="s">
        <v>69</v>
      </c>
      <c r="D20" s="58" t="s">
        <v>72</v>
      </c>
      <c r="E20" s="66"/>
      <c r="F20" s="63">
        <v>78610812</v>
      </c>
    </row>
    <row r="21" spans="1:8" ht="51.75" x14ac:dyDescent="0.25">
      <c r="A21" s="21"/>
      <c r="B21" s="22"/>
      <c r="C21" s="59" t="s">
        <v>70</v>
      </c>
      <c r="D21" s="24" t="s">
        <v>73</v>
      </c>
      <c r="E21" s="66"/>
      <c r="F21" s="96">
        <v>1</v>
      </c>
    </row>
    <row r="22" spans="1:8" ht="15.75" x14ac:dyDescent="0.25">
      <c r="A22" s="65"/>
      <c r="B22" s="65"/>
      <c r="C22" s="92"/>
      <c r="D22" s="93"/>
      <c r="E22" s="40"/>
      <c r="F22" s="95"/>
    </row>
    <row r="23" spans="1:8" ht="15.75" x14ac:dyDescent="0.25">
      <c r="A23" s="65"/>
      <c r="B23" s="65"/>
      <c r="C23" s="92"/>
      <c r="D23" s="93"/>
      <c r="E23" s="40"/>
      <c r="F23" s="95"/>
    </row>
    <row r="24" spans="1:8" ht="15.75" thickBot="1" x14ac:dyDescent="0.3">
      <c r="F24" s="76"/>
    </row>
    <row r="25" spans="1:8" ht="16.5" thickBot="1" x14ac:dyDescent="0.3">
      <c r="A25" s="113" t="s">
        <v>17</v>
      </c>
      <c r="B25" s="114"/>
      <c r="C25" s="114"/>
      <c r="D25" s="114"/>
      <c r="E25" s="114"/>
      <c r="F25" s="77">
        <f>F5</f>
        <v>2021</v>
      </c>
    </row>
    <row r="26" spans="1:8" ht="18" customHeight="1" thickBot="1" x14ac:dyDescent="0.3">
      <c r="A26" s="104" t="s">
        <v>67</v>
      </c>
      <c r="B26" s="105"/>
      <c r="C26" s="105"/>
      <c r="D26" s="105"/>
      <c r="E26" s="105"/>
      <c r="F26" s="48"/>
      <c r="G26" s="25"/>
      <c r="H26" s="25"/>
    </row>
    <row r="27" spans="1:8" x14ac:dyDescent="0.25">
      <c r="A27" s="45" t="s">
        <v>0</v>
      </c>
      <c r="B27" s="44" t="s">
        <v>1</v>
      </c>
      <c r="C27" s="44" t="s">
        <v>65</v>
      </c>
      <c r="D27" s="49" t="s">
        <v>66</v>
      </c>
      <c r="E27" s="71" t="s">
        <v>2</v>
      </c>
      <c r="F27" s="46"/>
      <c r="G27" s="25"/>
      <c r="H27" s="25"/>
    </row>
    <row r="28" spans="1:8" ht="34.5" customHeight="1" x14ac:dyDescent="0.25">
      <c r="A28" s="27">
        <v>1</v>
      </c>
      <c r="B28" s="23" t="s">
        <v>3</v>
      </c>
      <c r="C28" s="28" t="s">
        <v>21</v>
      </c>
      <c r="D28" s="1" t="s">
        <v>22</v>
      </c>
      <c r="E28" s="60"/>
      <c r="F28" s="70">
        <f t="shared" ref="F28" si="5">F52</f>
        <v>110.85699836000001</v>
      </c>
      <c r="G28" s="25"/>
      <c r="H28" s="25"/>
    </row>
    <row r="29" spans="1:8" ht="49.5" customHeight="1" x14ac:dyDescent="0.25">
      <c r="A29" s="27">
        <v>2</v>
      </c>
      <c r="B29" s="23" t="s">
        <v>23</v>
      </c>
      <c r="C29" s="28" t="s">
        <v>24</v>
      </c>
      <c r="D29" s="1" t="s">
        <v>25</v>
      </c>
      <c r="E29" s="60"/>
      <c r="F29" s="97">
        <v>600425</v>
      </c>
      <c r="G29" s="25"/>
      <c r="H29" s="25"/>
    </row>
    <row r="30" spans="1:8" ht="47.25" x14ac:dyDescent="0.25">
      <c r="A30" s="27">
        <v>3</v>
      </c>
      <c r="B30" s="23" t="s">
        <v>26</v>
      </c>
      <c r="C30" s="28" t="s">
        <v>27</v>
      </c>
      <c r="D30" s="1" t="s">
        <v>28</v>
      </c>
      <c r="E30" s="60"/>
      <c r="F30" s="1">
        <v>0.9</v>
      </c>
      <c r="G30" s="25"/>
      <c r="H30" s="25"/>
    </row>
    <row r="31" spans="1:8" ht="24.75" customHeight="1" x14ac:dyDescent="0.25">
      <c r="A31" s="29">
        <v>4</v>
      </c>
      <c r="B31" s="30" t="s">
        <v>3</v>
      </c>
      <c r="C31" s="31" t="s">
        <v>29</v>
      </c>
      <c r="D31" s="1" t="s">
        <v>30</v>
      </c>
      <c r="E31" s="60"/>
      <c r="F31" s="1"/>
      <c r="G31" s="25"/>
      <c r="H31" s="25"/>
    </row>
    <row r="32" spans="1:8" ht="30" x14ac:dyDescent="0.25">
      <c r="A32" s="27">
        <v>5</v>
      </c>
      <c r="B32" s="23"/>
      <c r="C32" s="28" t="s">
        <v>31</v>
      </c>
      <c r="D32" s="43" t="s">
        <v>32</v>
      </c>
      <c r="E32" s="60"/>
      <c r="F32" s="1">
        <v>1.048</v>
      </c>
      <c r="G32" s="78"/>
      <c r="H32" s="25"/>
    </row>
    <row r="33" spans="1:8" ht="27.75" customHeight="1" x14ac:dyDescent="0.25">
      <c r="A33" s="27">
        <v>6</v>
      </c>
      <c r="B33" s="23" t="s">
        <v>3</v>
      </c>
      <c r="C33" s="28" t="s">
        <v>33</v>
      </c>
      <c r="D33" s="1" t="s">
        <v>34</v>
      </c>
      <c r="E33" s="60"/>
      <c r="F33" s="94">
        <v>1278667</v>
      </c>
      <c r="G33" s="25"/>
      <c r="H33" s="25"/>
    </row>
    <row r="34" spans="1:8" ht="50.25" customHeight="1" x14ac:dyDescent="0.25">
      <c r="A34" s="27">
        <v>7</v>
      </c>
      <c r="B34" s="23" t="s">
        <v>35</v>
      </c>
      <c r="C34" s="28" t="s">
        <v>36</v>
      </c>
      <c r="D34" s="1" t="s">
        <v>37</v>
      </c>
      <c r="E34" s="60"/>
      <c r="F34" s="23">
        <v>7</v>
      </c>
      <c r="G34" s="25"/>
      <c r="H34" s="25"/>
    </row>
    <row r="35" spans="1:8" ht="31.5" x14ac:dyDescent="0.25">
      <c r="A35" s="27">
        <v>8</v>
      </c>
      <c r="B35" s="23" t="s">
        <v>38</v>
      </c>
      <c r="C35" s="28" t="s">
        <v>39</v>
      </c>
      <c r="D35" s="1" t="s">
        <v>40</v>
      </c>
      <c r="E35" s="60"/>
      <c r="F35" s="23">
        <v>12</v>
      </c>
      <c r="G35" s="25"/>
      <c r="H35" s="25"/>
    </row>
    <row r="36" spans="1:8" ht="54.75" customHeight="1" x14ac:dyDescent="0.25">
      <c r="A36" s="27">
        <v>9</v>
      </c>
      <c r="B36" s="23" t="s">
        <v>41</v>
      </c>
      <c r="C36" s="28" t="s">
        <v>42</v>
      </c>
      <c r="D36" s="1" t="s">
        <v>43</v>
      </c>
      <c r="E36" s="60"/>
      <c r="F36" s="1">
        <v>6</v>
      </c>
      <c r="G36" s="25"/>
      <c r="H36" s="25"/>
    </row>
    <row r="37" spans="1:8" ht="30.75" thickBot="1" x14ac:dyDescent="0.3">
      <c r="A37" s="32">
        <v>10</v>
      </c>
      <c r="B37" s="33" t="s">
        <v>3</v>
      </c>
      <c r="C37" s="86" t="s">
        <v>44</v>
      </c>
      <c r="D37" s="3" t="s">
        <v>20</v>
      </c>
      <c r="E37" s="83" t="s">
        <v>45</v>
      </c>
      <c r="F37" s="55">
        <f>(F28*F32*F29/F30+F31)+F36*F33*F35/(12*F34)</f>
        <v>78602951.703311563</v>
      </c>
      <c r="G37" s="80"/>
      <c r="H37" s="25"/>
    </row>
    <row r="38" spans="1:8" ht="15.75" thickBot="1" x14ac:dyDescent="0.3">
      <c r="A38" s="34"/>
      <c r="B38" s="88" t="s">
        <v>46</v>
      </c>
      <c r="C38" s="90"/>
      <c r="D38" s="91"/>
      <c r="E38" s="91"/>
      <c r="F38" s="89">
        <f t="shared" ref="F38" si="6">F37/F29</f>
        <v>130.91219003757598</v>
      </c>
      <c r="G38" s="80"/>
      <c r="H38" s="25"/>
    </row>
    <row r="39" spans="1:8" ht="15.75" hidden="1" thickBot="1" x14ac:dyDescent="0.3">
      <c r="A39" s="34"/>
      <c r="B39" s="87" t="s">
        <v>3</v>
      </c>
      <c r="C39" s="85" t="s">
        <v>47</v>
      </c>
      <c r="D39" s="36"/>
      <c r="E39" s="36"/>
      <c r="F39" s="26"/>
      <c r="G39" s="25"/>
      <c r="H39" s="25"/>
    </row>
    <row r="40" spans="1:8" ht="15.75" hidden="1" thickBot="1" x14ac:dyDescent="0.3">
      <c r="A40" s="34"/>
      <c r="B40" s="37" t="s">
        <v>3</v>
      </c>
      <c r="C40" s="38" t="s">
        <v>48</v>
      </c>
      <c r="D40" s="39"/>
      <c r="E40" s="39"/>
      <c r="F40" s="26"/>
      <c r="G40" s="25"/>
      <c r="H40" s="25"/>
    </row>
    <row r="41" spans="1:8" ht="15.75" thickBot="1" x14ac:dyDescent="0.3">
      <c r="A41" s="34"/>
      <c r="B41" s="35"/>
      <c r="C41" s="34"/>
      <c r="D41" s="50"/>
      <c r="E41" s="50"/>
      <c r="F41" s="26"/>
      <c r="G41" s="25"/>
      <c r="H41" s="25"/>
    </row>
    <row r="42" spans="1:8" ht="24.75" customHeight="1" thickBot="1" x14ac:dyDescent="0.3">
      <c r="A42" s="104" t="s">
        <v>76</v>
      </c>
      <c r="B42" s="105"/>
      <c r="C42" s="105"/>
      <c r="D42" s="105"/>
      <c r="E42" s="105"/>
      <c r="F42" s="101">
        <f>F5</f>
        <v>2021</v>
      </c>
      <c r="H42" s="25"/>
    </row>
    <row r="43" spans="1:8" x14ac:dyDescent="0.25">
      <c r="A43" s="45" t="s">
        <v>0</v>
      </c>
      <c r="B43" s="44" t="s">
        <v>1</v>
      </c>
      <c r="C43" s="44" t="s">
        <v>65</v>
      </c>
      <c r="D43" s="49" t="s">
        <v>66</v>
      </c>
      <c r="E43" s="71" t="s">
        <v>2</v>
      </c>
      <c r="F43" s="52"/>
      <c r="G43" s="25"/>
      <c r="H43" s="25"/>
    </row>
    <row r="44" spans="1:8" ht="22.5" customHeight="1" x14ac:dyDescent="0.25">
      <c r="A44" s="27">
        <v>1</v>
      </c>
      <c r="B44" s="23" t="s">
        <v>46</v>
      </c>
      <c r="C44" s="28" t="s">
        <v>49</v>
      </c>
      <c r="D44" s="43" t="s">
        <v>50</v>
      </c>
      <c r="E44" s="99"/>
      <c r="F44" s="61">
        <v>20.141321000000001</v>
      </c>
      <c r="G44" s="25"/>
      <c r="H44" s="25"/>
    </row>
    <row r="45" spans="1:8" ht="15.75" x14ac:dyDescent="0.25">
      <c r="A45" s="27">
        <v>2</v>
      </c>
      <c r="B45" s="23" t="s">
        <v>46</v>
      </c>
      <c r="C45" s="28" t="s">
        <v>51</v>
      </c>
      <c r="D45" s="43" t="s">
        <v>52</v>
      </c>
      <c r="E45" s="99"/>
      <c r="F45" s="61">
        <v>8.5936302900000001</v>
      </c>
      <c r="G45" s="25"/>
      <c r="H45" s="25"/>
    </row>
    <row r="46" spans="1:8" ht="51.75" customHeight="1" x14ac:dyDescent="0.25">
      <c r="A46" s="27">
        <v>3</v>
      </c>
      <c r="B46" s="23" t="s">
        <v>46</v>
      </c>
      <c r="C46" s="28" t="s">
        <v>53</v>
      </c>
      <c r="D46" s="43" t="s">
        <v>54</v>
      </c>
      <c r="E46" s="99"/>
      <c r="F46" s="61">
        <v>8.850365</v>
      </c>
      <c r="G46" s="25"/>
      <c r="H46" s="25"/>
    </row>
    <row r="47" spans="1:8" ht="31.5" x14ac:dyDescent="0.25">
      <c r="A47" s="27">
        <v>4</v>
      </c>
      <c r="B47" s="23" t="s">
        <v>46</v>
      </c>
      <c r="C47" s="10" t="s">
        <v>55</v>
      </c>
      <c r="D47" s="43" t="str">
        <f>[1]ГСМ!E23</f>
        <v xml:space="preserve">Ртti </v>
      </c>
      <c r="E47" s="99"/>
      <c r="F47" s="61">
        <v>18.700247640000001</v>
      </c>
      <c r="G47" s="25"/>
      <c r="H47" s="25"/>
    </row>
    <row r="48" spans="1:8" ht="35.25" customHeight="1" x14ac:dyDescent="0.25">
      <c r="A48" s="27">
        <v>5</v>
      </c>
      <c r="B48" s="23" t="s">
        <v>46</v>
      </c>
      <c r="C48" s="10" t="s">
        <v>56</v>
      </c>
      <c r="D48" s="43" t="s">
        <v>57</v>
      </c>
      <c r="E48" s="99"/>
      <c r="F48" s="61">
        <v>1.7841572800000001</v>
      </c>
      <c r="G48" s="25"/>
      <c r="H48" s="25"/>
    </row>
    <row r="49" spans="1:9" ht="31.5" x14ac:dyDescent="0.25">
      <c r="A49" s="27">
        <v>6</v>
      </c>
      <c r="B49" s="23" t="s">
        <v>46</v>
      </c>
      <c r="C49" s="10" t="s">
        <v>58</v>
      </c>
      <c r="D49" s="43" t="s">
        <v>59</v>
      </c>
      <c r="E49" s="99"/>
      <c r="F49" s="61">
        <v>0.84410525000000003</v>
      </c>
      <c r="G49" s="25"/>
      <c r="H49" s="25"/>
    </row>
    <row r="50" spans="1:9" ht="31.5" x14ac:dyDescent="0.25">
      <c r="A50" s="27">
        <v>7</v>
      </c>
      <c r="B50" s="23" t="s">
        <v>46</v>
      </c>
      <c r="C50" s="28" t="s">
        <v>60</v>
      </c>
      <c r="D50" s="43" t="s">
        <v>61</v>
      </c>
      <c r="E50" s="99"/>
      <c r="F50" s="61">
        <v>10.371797900000001</v>
      </c>
      <c r="G50" s="25"/>
      <c r="H50" s="25"/>
      <c r="I50" s="25"/>
    </row>
    <row r="51" spans="1:9" ht="50.25" customHeight="1" x14ac:dyDescent="0.25">
      <c r="A51" s="29">
        <v>8</v>
      </c>
      <c r="B51" s="30" t="s">
        <v>46</v>
      </c>
      <c r="C51" s="31" t="s">
        <v>62</v>
      </c>
      <c r="D51" s="51" t="s">
        <v>63</v>
      </c>
      <c r="E51" s="75"/>
      <c r="F51" s="61">
        <v>41.571373999999999</v>
      </c>
      <c r="G51" s="25"/>
      <c r="H51" s="25"/>
    </row>
    <row r="52" spans="1:9" ht="30.75" thickBot="1" x14ac:dyDescent="0.3">
      <c r="A52" s="41">
        <v>9</v>
      </c>
      <c r="B52" s="33" t="s">
        <v>46</v>
      </c>
      <c r="C52" s="42" t="s">
        <v>64</v>
      </c>
      <c r="D52" s="54" t="s">
        <v>22</v>
      </c>
      <c r="E52" s="83" t="s">
        <v>75</v>
      </c>
      <c r="F52" s="62">
        <f t="shared" ref="F52" si="7">SUM(F44:F51)</f>
        <v>110.85699836000001</v>
      </c>
      <c r="G52" s="25"/>
      <c r="H52" s="25"/>
    </row>
    <row r="54" spans="1:9" ht="245.25" customHeight="1" x14ac:dyDescent="0.25">
      <c r="A54" s="115" t="s">
        <v>83</v>
      </c>
      <c r="B54" s="116"/>
      <c r="C54" s="116"/>
      <c r="D54" s="116"/>
      <c r="E54" s="116"/>
      <c r="F54" s="116"/>
    </row>
  </sheetData>
  <mergeCells count="9">
    <mergeCell ref="A54:F54"/>
    <mergeCell ref="A2:F2"/>
    <mergeCell ref="A26:E26"/>
    <mergeCell ref="A42:E42"/>
    <mergeCell ref="A5:E5"/>
    <mergeCell ref="A8:C8"/>
    <mergeCell ref="A16:E16"/>
    <mergeCell ref="A17:E17"/>
    <mergeCell ref="A25:E25"/>
  </mergeCells>
  <pageMargins left="0.70866141732283472" right="0.70866141732283472" top="0.59055118110236227" bottom="0.59055118110236227" header="0.31496062992125984" footer="0.31496062992125984"/>
  <pageSetup paperSize="9" scale="8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таблицы для 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Милиновская Елена Артуровна</dc:creator>
  <cp:lastModifiedBy>Юлия Вячеславовна Бабкина</cp:lastModifiedBy>
  <cp:lastPrinted>2020-09-08T09:13:27Z</cp:lastPrinted>
  <dcterms:created xsi:type="dcterms:W3CDTF">2018-06-22T07:46:04Z</dcterms:created>
  <dcterms:modified xsi:type="dcterms:W3CDTF">2020-12-04T08:39:26Z</dcterms:modified>
</cp:coreProperties>
</file>